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7A6A5AE-A84B-4189-8781-10EE3F1C2BA0}" xr6:coauthVersionLast="47" xr6:coauthVersionMax="47" xr10:uidLastSave="{00000000-0000-0000-0000-000000000000}"/>
  <bookViews>
    <workbookView xWindow="-24120" yWindow="-120" windowWidth="24240" windowHeight="13020" xr2:uid="{00000000-000D-0000-FFFF-FFFF00000000}"/>
  </bookViews>
  <sheets>
    <sheet name="Calculo cuota minima municipal" sheetId="2" r:id="rId1"/>
    <sheet name="Hoja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2" l="1"/>
  <c r="E4" i="3"/>
  <c r="E2" i="3"/>
  <c r="E3" i="3"/>
  <c r="E1" i="3"/>
  <c r="C2" i="3"/>
  <c r="C3" i="3"/>
  <c r="C1" i="3"/>
  <c r="C4" i="2"/>
  <c r="D4" i="2"/>
  <c r="D3" i="2"/>
  <c r="D5" i="2"/>
  <c r="D6" i="2"/>
  <c r="D7" i="2"/>
  <c r="D8" i="2"/>
  <c r="D9" i="2"/>
  <c r="D10" i="2"/>
  <c r="D12" i="2"/>
  <c r="C12" i="2"/>
  <c r="C11" i="2"/>
  <c r="D11" i="2" s="1"/>
  <c r="C10" i="2"/>
  <c r="C9" i="2"/>
  <c r="C8" i="2"/>
  <c r="C7" i="2"/>
  <c r="C5" i="2"/>
  <c r="C6" i="2"/>
  <c r="C3" i="2"/>
  <c r="C2" i="2"/>
  <c r="D2" i="2" s="1"/>
  <c r="D13" i="2" l="1"/>
  <c r="B20" i="2" l="1"/>
  <c r="B22" i="2" s="1"/>
  <c r="B24" i="2" s="1"/>
  <c r="G2" i="2" s="1"/>
  <c r="G4" i="2" s="1"/>
  <c r="G6" i="2" l="1"/>
  <c r="G8" i="2"/>
  <c r="G9" i="2" l="1"/>
  <c r="G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 authorId="0" shapeId="0" xr:uid="{2E6A5A62-7C63-4E7C-A065-3AC9AD4092FC}">
      <text/>
    </comment>
    <comment ref="F3" authorId="0" shapeId="0" xr:uid="{00000000-0006-0000-0000-000001000000}">
      <text>
        <r>
          <rPr>
            <b/>
            <sz val="9"/>
            <color indexed="81"/>
            <rFont val="Tahoma"/>
            <family val="2"/>
          </rPr>
          <t>COEFICIENTE DE PONDERACIÓN
Importe neto de la cifra de negocios Coeficiente
De 1.000.000,00 hasta 5.000.000,00 1,29
De 5.000.000,01 hasta 10.000.000,00 1,30
De 10.000.000,01 hasta 50.000.000,00 1,32
De 50.000.000,01 hasta 100.000.000,00 1,33
Más de 100.000.000,00 1,35
Sin cifra neta de negocio 1,31</t>
        </r>
      </text>
    </comment>
    <comment ref="F5" authorId="0" shapeId="0" xr:uid="{00000000-0006-0000-0000-000002000000}">
      <text>
        <r>
          <rPr>
            <b/>
            <sz val="9"/>
            <color indexed="81"/>
            <rFont val="Tahoma"/>
            <family val="2"/>
          </rPr>
          <t xml:space="preserve">Para saber la categoría fiscal de la calle hay que llamar al 010
</t>
        </r>
      </text>
    </comment>
    <comment ref="F10" authorId="0" shapeId="0" xr:uid="{00000000-0006-0000-0000-000004000000}">
      <text>
        <r>
          <rPr>
            <b/>
            <sz val="9"/>
            <color indexed="81"/>
            <rFont val="Tahoma"/>
            <family val="2"/>
          </rPr>
          <t>El impuesto se paga por trimestre de alta de la actividad. Aquí hay que entrar un número entero entre 1 y 4.</t>
        </r>
      </text>
    </comment>
    <comment ref="A19" authorId="0" shapeId="0" xr:uid="{00000000-0006-0000-0000-000003000000}">
      <text/>
    </comment>
    <comment ref="A21" authorId="0" shapeId="0" xr:uid="{00000000-0006-0000-0000-000005000000}">
      <text/>
    </comment>
  </commentList>
</comments>
</file>

<file path=xl/sharedStrings.xml><?xml version="1.0" encoding="utf-8"?>
<sst xmlns="http://schemas.openxmlformats.org/spreadsheetml/2006/main" count="44" uniqueCount="43">
  <si>
    <t>Cuota mínima municipal</t>
  </si>
  <si>
    <t>Coeficiente de ponderación</t>
  </si>
  <si>
    <t>Cuota incrementada</t>
  </si>
  <si>
    <t>Cuota tributaria</t>
  </si>
  <si>
    <t>Deuda tributaria</t>
  </si>
  <si>
    <t>Total</t>
  </si>
  <si>
    <t>Computable</t>
  </si>
  <si>
    <t>Rectficada</t>
  </si>
  <si>
    <t>Epígrafe IAE</t>
  </si>
  <si>
    <t xml:space="preserve">Según regla 14 (IAE) </t>
  </si>
  <si>
    <t>Valor elemento superficie</t>
  </si>
  <si>
    <t>Cuota elemeto superficie</t>
  </si>
  <si>
    <t>€/metro cuadrado (según Regla 14 IAE 1. F) d) 1º Cuadro I)</t>
  </si>
  <si>
    <t>Cuota mínmia municipal</t>
  </si>
  <si>
    <t>Cuota por epígrafe (según Decreto 1175/1990)</t>
  </si>
  <si>
    <t>Coeficiente de situación (según la ordenanza municipal)</t>
  </si>
  <si>
    <t>Ordenanza municipal para A Coruña</t>
  </si>
  <si>
    <t>Coeficiente Corrector (según Regla 14 IAE 1. F) e) 1º Cuadro II)</t>
  </si>
  <si>
    <t>Se refiere a tramos de cuota antes de aplicar el elemento de superficie</t>
  </si>
  <si>
    <t>Recargo provincial</t>
  </si>
  <si>
    <t>Deuda tributaria anual</t>
  </si>
  <si>
    <t>Nº de trimestres que tributan</t>
  </si>
  <si>
    <t>RELLENAR LAS CASILLAS EN VERDE TENIENDO EN CUENTA LOS COMENTARIOS</t>
  </si>
  <si>
    <t>0.1 Metros cuadrados sin reducción</t>
  </si>
  <si>
    <t>0.2 Superficie hospedaje</t>
  </si>
  <si>
    <t>1.1 Superficie descubierta</t>
  </si>
  <si>
    <t>1.2 Instalación deportiva descubierta</t>
  </si>
  <si>
    <t>1.3 Gradas, graderíos… descubiertos</t>
  </si>
  <si>
    <t>2.0 Puesto de temporada</t>
  </si>
  <si>
    <t>3.1 Superficie descubierta de Inst. deportiva y espectaculo</t>
  </si>
  <si>
    <t>3.2 Gradas, graderíos, asientos…. Cubiertos</t>
  </si>
  <si>
    <t>4.0 Enseñanza</t>
  </si>
  <si>
    <t>5.0 Almacén</t>
  </si>
  <si>
    <t>6.0 Aparcamiento cubierto</t>
  </si>
  <si>
    <t>HASTA 1 TN</t>
  </si>
  <si>
    <t>DE 1 A 4 TN</t>
  </si>
  <si>
    <t>MÁS DE 4</t>
  </si>
  <si>
    <t>Tipo del Recargo provincial (A Coruña 25%) (Ourense 40%) (Lugo 0%)</t>
  </si>
  <si>
    <t>100 A 500</t>
  </si>
  <si>
    <t>40 A 100</t>
  </si>
  <si>
    <t>10 A 40</t>
  </si>
  <si>
    <t>MENOS DE 10</t>
  </si>
  <si>
    <t>MAS DE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</si>
</sst>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0"/>
    <numFmt numFmtId="166" formatCode="0.000"/>
  </numFmts>
  <fonts count="6" x14ac:knownFonts="1">
    <font>
      <sz val="11"/>
      <color theme="1"/>
      <name val="Calibri"/>
      <family val="2"/>
      <scheme val="minor"/>
    </font>
    <font>
      <sz val="11"/>
      <name val="Calibri"/>
      <family val="2"/>
      <scheme val="minor"/>
    </font>
    <font>
      <b/>
      <sz val="9"/>
      <color indexed="81"/>
      <name val="Tahoma"/>
      <family val="2"/>
    </font>
    <font>
      <u/>
      <sz val="11"/>
      <color theme="10"/>
      <name val="Calibri"/>
      <family val="2"/>
      <scheme val="minor"/>
    </font>
    <font>
      <b/>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6" tint="0.39997558519241921"/>
        <bgColor indexed="64"/>
      </patternFill>
    </fill>
  </fills>
  <borders count="1">
    <border>
      <left/>
      <right/>
      <top/>
      <bottom/>
      <diagonal/>
    </border>
  </borders>
  <cellStyleXfs count="5">
    <xf numFmtId="0" fontId="0" fillId="0" borderId="0"/>
    <xf numFmtId="0" fontId="3" fillId="0" borderId="0" applyNumberForma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cellStyleXfs>
  <cellXfs count="19">
    <xf numFmtId="0" fontId="0" fillId="0" borderId="0" xfId="0"/>
    <xf numFmtId="4" fontId="0" fillId="0" borderId="0" xfId="0" applyNumberFormat="1"/>
    <xf numFmtId="0" fontId="3" fillId="0" borderId="0" xfId="1"/>
    <xf numFmtId="4" fontId="1" fillId="2" borderId="0" xfId="0" applyNumberFormat="1" applyFont="1" applyFill="1"/>
    <xf numFmtId="0" fontId="0" fillId="2" borderId="0" xfId="0" applyFill="1"/>
    <xf numFmtId="165" fontId="1" fillId="2" borderId="0" xfId="0" applyNumberFormat="1" applyFont="1" applyFill="1"/>
    <xf numFmtId="9" fontId="1" fillId="2" borderId="0" xfId="2" applyFont="1" applyFill="1"/>
    <xf numFmtId="0" fontId="0" fillId="0" borderId="0" xfId="0" applyFont="1"/>
    <xf numFmtId="4" fontId="0" fillId="0" borderId="0" xfId="0" applyNumberFormat="1" applyFont="1"/>
    <xf numFmtId="0" fontId="3" fillId="0" borderId="0" xfId="1" applyBorder="1"/>
    <xf numFmtId="0" fontId="0" fillId="0" borderId="0" xfId="0" applyBorder="1"/>
    <xf numFmtId="166" fontId="0" fillId="0" borderId="0" xfId="0" applyNumberFormat="1" applyBorder="1"/>
    <xf numFmtId="0" fontId="4" fillId="0" borderId="0" xfId="0" applyFont="1"/>
    <xf numFmtId="164" fontId="4" fillId="0" borderId="0" xfId="3" applyFont="1"/>
    <xf numFmtId="0" fontId="0" fillId="0" borderId="0" xfId="0" applyFont="1" applyBorder="1"/>
    <xf numFmtId="44" fontId="0" fillId="0" borderId="0" xfId="4" applyFont="1"/>
    <xf numFmtId="44" fontId="0" fillId="0" borderId="0" xfId="0" applyNumberFormat="1"/>
    <xf numFmtId="0" fontId="0" fillId="0" borderId="0" xfId="0" applyFill="1" applyAlignment="1">
      <alignment horizontal="center"/>
    </xf>
    <xf numFmtId="166" fontId="0" fillId="0" borderId="0" xfId="0" applyNumberFormat="1" applyFill="1" applyBorder="1"/>
  </cellXfs>
  <cellStyles count="5">
    <cellStyle name="Hipervínculo" xfId="1" builtinId="8"/>
    <cellStyle name="Millares" xfId="3" builtinId="3"/>
    <cellStyle name="Moneda" xfId="4"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oruna.gal/descarga/1453638474429/OF-N54-BILINGUE-2018.pdf" TargetMode="External"/><Relationship Id="rId2" Type="http://schemas.openxmlformats.org/officeDocument/2006/relationships/hyperlink" Target="https://www.boe.es/buscar/act.php?id=BOE-A-1990-23930" TargetMode="External"/><Relationship Id="rId1" Type="http://schemas.openxmlformats.org/officeDocument/2006/relationships/hyperlink" Target="https://www.boe.es/buscar/act.php?id=BOE-A-1990-23930&amp;tn=1&amp;p=20131228"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tabSelected="1" zoomScale="85" zoomScaleNormal="85" workbookViewId="0">
      <selection activeCell="B17" sqref="B17"/>
    </sheetView>
  </sheetViews>
  <sheetFormatPr baseColWidth="10" defaultRowHeight="15" x14ac:dyDescent="0.25"/>
  <cols>
    <col min="1" max="1" width="55.7109375" bestFit="1" customWidth="1"/>
    <col min="2" max="2" width="12" bestFit="1" customWidth="1"/>
    <col min="6" max="6" width="68.7109375" bestFit="1" customWidth="1"/>
    <col min="7" max="7" width="19.5703125" bestFit="1" customWidth="1"/>
  </cols>
  <sheetData>
    <row r="1" spans="1:7" x14ac:dyDescent="0.25">
      <c r="B1" t="s">
        <v>5</v>
      </c>
      <c r="C1" t="s">
        <v>7</v>
      </c>
      <c r="D1" t="s">
        <v>6</v>
      </c>
      <c r="G1" s="1"/>
    </row>
    <row r="2" spans="1:7" x14ac:dyDescent="0.25">
      <c r="A2" t="s">
        <v>23</v>
      </c>
      <c r="B2" s="4">
        <v>225</v>
      </c>
      <c r="C2">
        <f>ROUND(B2*1,0)</f>
        <v>225</v>
      </c>
      <c r="D2">
        <f>ROUND(C2*0.6,0)</f>
        <v>135</v>
      </c>
      <c r="F2" t="s">
        <v>0</v>
      </c>
      <c r="G2" s="1">
        <f>B24</f>
        <v>107.1</v>
      </c>
    </row>
    <row r="3" spans="1:7" x14ac:dyDescent="0.25">
      <c r="A3" t="s">
        <v>24</v>
      </c>
      <c r="B3" s="4"/>
      <c r="C3">
        <f>ROUND(B3*1,0)</f>
        <v>0</v>
      </c>
      <c r="D3">
        <f t="shared" ref="D3:D12" si="0">ROUND(C3*0.95,0)</f>
        <v>0</v>
      </c>
      <c r="F3" t="s">
        <v>1</v>
      </c>
      <c r="G3" s="3">
        <v>1.29</v>
      </c>
    </row>
    <row r="4" spans="1:7" x14ac:dyDescent="0.25">
      <c r="A4" t="s">
        <v>25</v>
      </c>
      <c r="B4" s="4"/>
      <c r="C4">
        <f>ROUND(B4*0.2,0)</f>
        <v>0</v>
      </c>
      <c r="D4">
        <f t="shared" si="0"/>
        <v>0</v>
      </c>
      <c r="F4" t="s">
        <v>2</v>
      </c>
      <c r="G4" s="1">
        <f>G3*G2</f>
        <v>138.15899999999999</v>
      </c>
    </row>
    <row r="5" spans="1:7" x14ac:dyDescent="0.25">
      <c r="A5" t="s">
        <v>26</v>
      </c>
      <c r="B5" s="4"/>
      <c r="C5">
        <f>ROUND(B5*0.05,0)</f>
        <v>0</v>
      </c>
      <c r="D5">
        <f t="shared" si="0"/>
        <v>0</v>
      </c>
      <c r="F5" t="s">
        <v>15</v>
      </c>
      <c r="G5" s="5">
        <v>1</v>
      </c>
    </row>
    <row r="6" spans="1:7" x14ac:dyDescent="0.25">
      <c r="A6" t="s">
        <v>27</v>
      </c>
      <c r="B6" s="4"/>
      <c r="C6">
        <f>ROUND(B6*0.2,0)</f>
        <v>0</v>
      </c>
      <c r="D6">
        <f t="shared" si="0"/>
        <v>0</v>
      </c>
      <c r="F6" t="s">
        <v>3</v>
      </c>
      <c r="G6" s="1">
        <f>G5*G4</f>
        <v>138.15899999999999</v>
      </c>
    </row>
    <row r="7" spans="1:7" x14ac:dyDescent="0.25">
      <c r="A7" t="s">
        <v>28</v>
      </c>
      <c r="B7" s="4"/>
      <c r="C7">
        <f>ROUND(B7*0.4,0)</f>
        <v>0</v>
      </c>
      <c r="D7">
        <f t="shared" si="0"/>
        <v>0</v>
      </c>
      <c r="F7" t="s">
        <v>37</v>
      </c>
      <c r="G7" s="6">
        <v>0.25</v>
      </c>
    </row>
    <row r="8" spans="1:7" x14ac:dyDescent="0.25">
      <c r="A8" t="s">
        <v>29</v>
      </c>
      <c r="B8" s="4"/>
      <c r="C8">
        <f>ROUND(B8*0.1,0)</f>
        <v>0</v>
      </c>
      <c r="D8">
        <f t="shared" si="0"/>
        <v>0</v>
      </c>
      <c r="F8" t="s">
        <v>19</v>
      </c>
      <c r="G8">
        <f>ROUND(G4*G7,2)</f>
        <v>34.54</v>
      </c>
    </row>
    <row r="9" spans="1:7" x14ac:dyDescent="0.25">
      <c r="A9" t="s">
        <v>30</v>
      </c>
      <c r="B9" s="4"/>
      <c r="C9">
        <f>ROUND(B9*0.5,0)</f>
        <v>0</v>
      </c>
      <c r="D9">
        <f t="shared" si="0"/>
        <v>0</v>
      </c>
      <c r="F9" s="7" t="s">
        <v>20</v>
      </c>
      <c r="G9" s="8">
        <f>G7+G6+G8</f>
        <v>172.94899999999998</v>
      </c>
    </row>
    <row r="10" spans="1:7" x14ac:dyDescent="0.25">
      <c r="A10" t="s">
        <v>31</v>
      </c>
      <c r="B10" s="4"/>
      <c r="C10">
        <f>ROUND(B10*0.5,0)</f>
        <v>0</v>
      </c>
      <c r="D10">
        <f t="shared" si="0"/>
        <v>0</v>
      </c>
      <c r="F10" t="s">
        <v>21</v>
      </c>
      <c r="G10" s="4">
        <v>4</v>
      </c>
    </row>
    <row r="11" spans="1:7" x14ac:dyDescent="0.25">
      <c r="A11" t="s">
        <v>32</v>
      </c>
      <c r="B11" s="4"/>
      <c r="C11">
        <f>ROUND(B11*0.55,0)</f>
        <v>0</v>
      </c>
      <c r="D11">
        <f t="shared" si="0"/>
        <v>0</v>
      </c>
      <c r="F11" s="12" t="s">
        <v>4</v>
      </c>
      <c r="G11" s="13">
        <f>ROUND(G9*G10/4,2)</f>
        <v>172.95</v>
      </c>
    </row>
    <row r="12" spans="1:7" x14ac:dyDescent="0.25">
      <c r="A12" t="s">
        <v>33</v>
      </c>
      <c r="B12" s="4"/>
      <c r="C12">
        <f>ROUND(B12*0.55,0)</f>
        <v>0</v>
      </c>
      <c r="D12">
        <f t="shared" si="0"/>
        <v>0</v>
      </c>
    </row>
    <row r="13" spans="1:7" x14ac:dyDescent="0.25">
      <c r="B13" s="17" t="s">
        <v>5</v>
      </c>
      <c r="C13" s="17"/>
      <c r="D13">
        <f>SUM(D2:D12)</f>
        <v>135</v>
      </c>
    </row>
    <row r="15" spans="1:7" x14ac:dyDescent="0.25">
      <c r="A15" t="s">
        <v>8</v>
      </c>
      <c r="B15" s="4">
        <v>6552</v>
      </c>
      <c r="F15" s="9" t="s">
        <v>16</v>
      </c>
      <c r="G15" s="10"/>
    </row>
    <row r="16" spans="1:7" x14ac:dyDescent="0.25">
      <c r="A16" s="2" t="s">
        <v>14</v>
      </c>
      <c r="B16" s="4">
        <v>93.31</v>
      </c>
      <c r="F16" s="14"/>
      <c r="G16" s="10"/>
    </row>
    <row r="17" spans="1:8" x14ac:dyDescent="0.25">
      <c r="F17" s="10"/>
      <c r="G17" s="10"/>
    </row>
    <row r="18" spans="1:8" x14ac:dyDescent="0.25">
      <c r="A18" s="2" t="s">
        <v>9</v>
      </c>
      <c r="F18" s="10"/>
      <c r="G18" s="11"/>
    </row>
    <row r="19" spans="1:8" x14ac:dyDescent="0.25">
      <c r="A19" t="s">
        <v>12</v>
      </c>
      <c r="B19" s="4">
        <v>0.102172</v>
      </c>
      <c r="F19" s="10"/>
      <c r="G19" s="11">
        <v>6165</v>
      </c>
      <c r="H19">
        <f>ROUND(64170/166.386,2)</f>
        <v>385.67</v>
      </c>
    </row>
    <row r="20" spans="1:8" x14ac:dyDescent="0.25">
      <c r="A20" t="s">
        <v>10</v>
      </c>
      <c r="B20">
        <f>ROUND(D13*B19,2)</f>
        <v>13.79</v>
      </c>
      <c r="F20" s="10"/>
      <c r="G20" s="11"/>
    </row>
    <row r="21" spans="1:8" x14ac:dyDescent="0.25">
      <c r="A21" t="s">
        <v>17</v>
      </c>
      <c r="B21" s="4">
        <v>1</v>
      </c>
      <c r="F21" s="10"/>
      <c r="G21" s="11">
        <v>6552</v>
      </c>
    </row>
    <row r="22" spans="1:8" x14ac:dyDescent="0.25">
      <c r="A22" t="s">
        <v>11</v>
      </c>
      <c r="B22">
        <f>B21*B20</f>
        <v>13.79</v>
      </c>
      <c r="F22" s="10"/>
      <c r="G22" s="11" t="s">
        <v>42</v>
      </c>
      <c r="H22">
        <v>373.23</v>
      </c>
    </row>
    <row r="23" spans="1:8" x14ac:dyDescent="0.25">
      <c r="F23" s="10"/>
      <c r="G23" s="11" t="s">
        <v>38</v>
      </c>
      <c r="H23">
        <v>304.8</v>
      </c>
    </row>
    <row r="24" spans="1:8" x14ac:dyDescent="0.25">
      <c r="A24" t="s">
        <v>13</v>
      </c>
      <c r="B24">
        <f>B16+B22</f>
        <v>107.1</v>
      </c>
      <c r="G24" t="s">
        <v>39</v>
      </c>
      <c r="H24">
        <v>230.16</v>
      </c>
    </row>
    <row r="25" spans="1:8" x14ac:dyDescent="0.25">
      <c r="G25" t="s">
        <v>40</v>
      </c>
      <c r="H25">
        <v>161.72999999999999</v>
      </c>
    </row>
    <row r="26" spans="1:8" x14ac:dyDescent="0.25">
      <c r="G26" s="18" t="s">
        <v>41</v>
      </c>
      <c r="H26">
        <v>93.31</v>
      </c>
    </row>
    <row r="30" spans="1:8" x14ac:dyDescent="0.25">
      <c r="A30" s="12" t="s">
        <v>22</v>
      </c>
    </row>
    <row r="47" spans="6:6" x14ac:dyDescent="0.25">
      <c r="F47" t="s">
        <v>18</v>
      </c>
    </row>
  </sheetData>
  <mergeCells count="1">
    <mergeCell ref="B13:C13"/>
  </mergeCells>
  <hyperlinks>
    <hyperlink ref="A18" r:id="rId1" location="regla14" xr:uid="{00000000-0004-0000-0000-000000000000}"/>
    <hyperlink ref="A16" r:id="rId2" xr:uid="{00000000-0004-0000-0000-000001000000}"/>
    <hyperlink ref="F15" r:id="rId3" xr:uid="{00000000-0004-0000-0000-000002000000}"/>
  </hyperlinks>
  <pageMargins left="0.7" right="0.7" top="0.75" bottom="0.75" header="0.3" footer="0.3"/>
  <pageSetup paperSize="9" orientation="portrait" horizontalDpi="200" verticalDpi="200"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A48E4-52E4-432D-8FE0-BA93EAD59993}">
  <dimension ref="A1:E4"/>
  <sheetViews>
    <sheetView workbookViewId="0">
      <selection activeCell="E4" sqref="E4:E5"/>
    </sheetView>
  </sheetViews>
  <sheetFormatPr baseColWidth="10" defaultRowHeight="15" x14ac:dyDescent="0.25"/>
  <cols>
    <col min="3" max="3" width="11.42578125" style="15"/>
  </cols>
  <sheetData>
    <row r="1" spans="1:5" x14ac:dyDescent="0.25">
      <c r="A1" t="s">
        <v>34</v>
      </c>
      <c r="B1">
        <v>4451</v>
      </c>
      <c r="C1" s="15">
        <f>B1/166.386</f>
        <v>26.75104876612215</v>
      </c>
      <c r="D1">
        <v>9</v>
      </c>
      <c r="E1" s="16">
        <f>D1*C1</f>
        <v>240.75943889509935</v>
      </c>
    </row>
    <row r="2" spans="1:5" x14ac:dyDescent="0.25">
      <c r="A2" t="s">
        <v>35</v>
      </c>
      <c r="B2">
        <v>8798</v>
      </c>
      <c r="C2" s="15">
        <f t="shared" ref="C2:C3" si="0">B2/166.386</f>
        <v>52.877044943685171</v>
      </c>
      <c r="D2">
        <v>34</v>
      </c>
      <c r="E2" s="16">
        <f t="shared" ref="E2:E3" si="1">D2*C2</f>
        <v>1797.8195280852958</v>
      </c>
    </row>
    <row r="3" spans="1:5" x14ac:dyDescent="0.25">
      <c r="A3" t="s">
        <v>36</v>
      </c>
      <c r="B3">
        <v>9833</v>
      </c>
      <c r="C3" s="15">
        <f t="shared" si="0"/>
        <v>59.097520224057313</v>
      </c>
      <c r="D3">
        <v>1</v>
      </c>
      <c r="E3" s="16">
        <f t="shared" si="1"/>
        <v>59.097520224057313</v>
      </c>
    </row>
    <row r="4" spans="1:5" x14ac:dyDescent="0.25">
      <c r="E4" s="16">
        <f>SUM(E1:E3)</f>
        <v>2097.6764872044523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Calculo cuota minima municipal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2024-12-17T17:40:05Z</dcterms:modified>
</cp:coreProperties>
</file>