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7A6A5AE-A84B-4189-8781-10EE3F1C2BA0}" xr6:coauthVersionLast="47" xr6:coauthVersionMax="47" xr10:uidLastSave="{00000000-0000-0000-0000-000000000000}"/>
  <bookViews>
    <workbookView xWindow="-24120" yWindow="-120" windowWidth="24240" windowHeight="13020" xr2:uid="{00000000-000D-0000-FFFF-FFFF00000000}"/>
  </bookViews>
  <sheets>
    <sheet name="Calculo cuota minima municipal" sheetId="2" r:id="rId1"/>
    <sheet name="Hoja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2" l="1"/>
  <c r="E4" i="3"/>
  <c r="E2" i="3"/>
  <c r="E3" i="3"/>
  <c r="E1" i="3"/>
  <c r="C2" i="3"/>
  <c r="C3" i="3"/>
  <c r="C1" i="3"/>
  <c r="C4" i="2"/>
  <c r="D4" i="2"/>
  <c r="D3" i="2"/>
  <c r="D5" i="2"/>
  <c r="D6" i="2"/>
  <c r="D7" i="2"/>
  <c r="D8" i="2"/>
  <c r="D9" i="2"/>
  <c r="D10" i="2"/>
  <c r="D12" i="2"/>
  <c r="C12" i="2"/>
  <c r="C11" i="2"/>
  <c r="D11" i="2" s="1"/>
  <c r="C10" i="2"/>
  <c r="C9" i="2"/>
  <c r="C8" i="2"/>
  <c r="C7" i="2"/>
  <c r="C5" i="2"/>
  <c r="C6" i="2"/>
  <c r="C3" i="2"/>
  <c r="C2" i="2"/>
  <c r="D2" i="2" s="1"/>
  <c r="D13" i="2" l="1"/>
  <c r="B20" i="2" l="1"/>
  <c r="B22" i="2" s="1"/>
  <c r="B24" i="2" s="1"/>
  <c r="G2" i="2" s="1"/>
  <c r="G4" i="2" s="1"/>
  <c r="G6" i="2" l="1"/>
  <c r="G8" i="2"/>
  <c r="G9" i="2" l="1"/>
  <c r="G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 authorId="0" shapeId="0" xr:uid="{2E6A5A62-7C63-4E7C-A065-3AC9AD4092FC}">
      <text/>
    </comment>
    <comment ref="F3" authorId="0" shapeId="0" xr:uid="{00000000-0006-0000-0000-000001000000}">
      <text>
        <r>
          <rPr>
            <b/>
            <sz val="9"/>
            <color indexed="81"/>
            <rFont val="Tahoma"/>
            <family val="2"/>
          </rPr>
          <t>COEFICIENTE DE PONDERACIÓN
Importe neto de la cifra de negocios Coeficiente
De 1.000.000,00 hasta 5.000.000,00 1,29
De 5.000.000,01 hasta 10.000.000,00 1,30
De 10.000.000,01 hasta 50.000.000,00 1,32
De 50.000.000,01 hasta 100.000.000,00 1,33
Más de 100.000.000,00 1,35
Sin cifra neta de negocio 1,31</t>
        </r>
      </text>
    </comment>
    <comment ref="F5" authorId="0" shapeId="0" xr:uid="{00000000-0006-0000-0000-000002000000}">
      <text>
        <r>
          <rPr>
            <b/>
            <sz val="9"/>
            <color indexed="81"/>
            <rFont val="Tahoma"/>
            <family val="2"/>
          </rPr>
          <t xml:space="preserve">Para saber la categoría fiscal de la calle hay que llamar al 010
</t>
        </r>
      </text>
    </comment>
    <comment ref="F10" authorId="0" shapeId="0" xr:uid="{00000000-0006-0000-0000-000004000000}">
      <text>
        <r>
          <rPr>
            <b/>
            <sz val="9"/>
            <color indexed="81"/>
            <rFont val="Tahoma"/>
            <family val="2"/>
          </rPr>
          <t>El impuesto se paga por trimestre de alta de la actividad. Aquí hay que entrar un número entero entre 1 y 4.</t>
        </r>
      </text>
    </comment>
    <comment ref="A19" authorId="0" shapeId="0" xr:uid="{00000000-0006-0000-0000-000003000000}">
      <text/>
    </comment>
    <comment ref="A21" authorId="0" shapeId="0" xr:uid="{00000000-0006-0000-0000-000005000000}">
      <text/>
    </comment>
  </commentList>
</comments>
</file>

<file path=xl/sharedStrings.xml><?xml version="1.0" encoding="utf-8"?>
<sst xmlns="http://schemas.openxmlformats.org/spreadsheetml/2006/main" count="44" uniqueCount="43">
  <si>
    <t>Cuota mínima municipal</t>
  </si>
  <si>
    <t>Coeficiente de ponderación</t>
  </si>
  <si>
    <t>Cuota incrementada</t>
  </si>
  <si>
    <t>Cuota tributaria</t>
  </si>
  <si>
    <t>Deuda tributaria</t>
  </si>
  <si>
    <t>Total</t>
  </si>
  <si>
    <t>Computable</t>
  </si>
  <si>
    <t>Rectficada</t>
  </si>
  <si>
    <t>Epígrafe IAE</t>
  </si>
  <si>
    <t xml:space="preserve">Según regla 14 (IAE) </t>
  </si>
  <si>
    <t>Valor elemento superficie</t>
  </si>
  <si>
    <t>Cuota elemeto superficie</t>
  </si>
  <si>
    <t>€/metro cuadrado (según Regla 14 IAE 1. F) d) 1º Cuadro I)</t>
  </si>
  <si>
    <t>Cuota mínmia municipal</t>
  </si>
  <si>
    <t>Cuota por epígrafe (según Decreto 1175/1990)</t>
  </si>
  <si>
    <t>Coeficiente de situación (según la ordenanza municipal)</t>
  </si>
  <si>
    <t>Ordenanza municipal para A Coruña</t>
  </si>
  <si>
    <t>Coeficiente Corrector (según Regla 14 IAE 1. F) e) 1º Cuadro II)</t>
  </si>
  <si>
    <t>Se refiere a tramos de cuota antes de aplicar el elemento de superficie</t>
  </si>
  <si>
    <t>Recargo provincial</t>
  </si>
  <si>
    <t>Deuda tributaria anual</t>
  </si>
  <si>
    <t>Nº de trimestres que tributan</t>
  </si>
  <si>
    <t>RELLENAR LAS CASILLAS EN VERDE TENIENDO EN CUENTA LOS COMENTARIOS</t>
  </si>
  <si>
    <t>0.1 Metros cuadrados sin reducción</t>
  </si>
  <si>
    <t>0.2 Superficie hospedaje</t>
  </si>
  <si>
    <t>1.1 Superficie descubierta</t>
  </si>
  <si>
    <t>1.2 Instalación deportiva descubierta</t>
  </si>
  <si>
    <t>1.3 Gradas, graderíos… descubiertos</t>
  </si>
  <si>
    <t>2.0 Puesto de temporada</t>
  </si>
  <si>
    <t>3.1 Superficie descubierta de Inst. deportiva y espectaculo</t>
  </si>
  <si>
    <t>3.2 Gradas, graderíos, asientos…. Cubiertos</t>
  </si>
  <si>
    <t>4.0 Enseñanza</t>
  </si>
  <si>
    <t>5.0 Almacén</t>
  </si>
  <si>
    <t>6.0 Aparcamiento cubierto</t>
  </si>
  <si>
    <t>HASTA 1 TN</t>
  </si>
  <si>
    <t>DE 1 A 4 TN</t>
  </si>
  <si>
    <t>MÁS DE 4</t>
  </si>
  <si>
    <t>Tipo del Recargo provincial (A Coruña 25%) (Ourense 40%) (Lugo 0%)</t>
  </si>
  <si>
    <t>100 A 500</t>
  </si>
  <si>
    <t>40 A 100</t>
  </si>
  <si>
    <t>10 A 40</t>
  </si>
  <si>
    <t>MENOS DE 10</t>
  </si>
  <si>
    <t>MAS DE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</si>
</sst>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0"/>
    <numFmt numFmtId="166" formatCode="0.000"/>
  </numFmts>
  <fonts count="6" x14ac:knownFonts="1">
    <font>
      <sz val="11"/>
      <color theme="1"/>
      <name val="Calibri"/>
      <family val="2"/>
      <scheme val="minor"/>
    </font>
    <font>
      <sz val="11"/>
      <name val="Calibri"/>
      <family val="2"/>
      <scheme val="minor"/>
    </font>
    <font>
      <b/>
      <sz val="9"/>
      <color indexed="81"/>
      <name val="Tahoma"/>
      <family val="2"/>
    </font>
    <font>
      <u/>
      <sz val="11"/>
      <color theme="10"/>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6" tint="0.39997558519241921"/>
        <bgColor indexed="64"/>
      </patternFill>
    </fill>
  </fills>
  <borders count="1">
    <border>
      <left/>
      <right/>
      <top/>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9">
    <xf numFmtId="0" fontId="0" fillId="0" borderId="0" xfId="0"/>
    <xf numFmtId="4" fontId="0" fillId="0" borderId="0" xfId="0" applyNumberFormat="1"/>
    <xf numFmtId="0" fontId="3" fillId="0" borderId="0" xfId="1"/>
    <xf numFmtId="4" fontId="1" fillId="2" borderId="0" xfId="0" applyNumberFormat="1" applyFont="1" applyFill="1"/>
    <xf numFmtId="0" fontId="0" fillId="2" borderId="0" xfId="0" applyFill="1"/>
    <xf numFmtId="165" fontId="1" fillId="2" borderId="0" xfId="0" applyNumberFormat="1" applyFont="1" applyFill="1"/>
    <xf numFmtId="9" fontId="1" fillId="2" borderId="0" xfId="2" applyFont="1" applyFill="1"/>
    <xf numFmtId="0" fontId="0" fillId="0" borderId="0" xfId="0" applyFont="1"/>
    <xf numFmtId="4" fontId="0" fillId="0" borderId="0" xfId="0" applyNumberFormat="1" applyFont="1"/>
    <xf numFmtId="0" fontId="3" fillId="0" borderId="0" xfId="1" applyBorder="1"/>
    <xf numFmtId="0" fontId="0" fillId="0" borderId="0" xfId="0" applyBorder="1"/>
    <xf numFmtId="166" fontId="0" fillId="0" borderId="0" xfId="0" applyNumberFormat="1" applyBorder="1"/>
    <xf numFmtId="0" fontId="4" fillId="0" borderId="0" xfId="0" applyFont="1"/>
    <xf numFmtId="164" fontId="4" fillId="0" borderId="0" xfId="3" applyFont="1"/>
    <xf numFmtId="0" fontId="0" fillId="0" borderId="0" xfId="0" applyFont="1" applyBorder="1"/>
    <xf numFmtId="44" fontId="0" fillId="0" borderId="0" xfId="4" applyFont="1"/>
    <xf numFmtId="44" fontId="0" fillId="0" borderId="0" xfId="0" applyNumberFormat="1"/>
    <xf numFmtId="0" fontId="0" fillId="0" borderId="0" xfId="0" applyFill="1" applyAlignment="1">
      <alignment horizontal="center"/>
    </xf>
    <xf numFmtId="166" fontId="0" fillId="0" borderId="0" xfId="0" applyNumberFormat="1" applyFill="1" applyBorder="1"/>
  </cellXfs>
  <cellStyles count="5">
    <cellStyle name="Hipervínculo" xfId="1" builtinId="8"/>
    <cellStyle name="Millares" xfId="3" builtinId="3"/>
    <cellStyle name="Moneda" xfId="4"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runa.gal/descarga/1453638474429/OF-N54-BILINGUE-2018.pdf" TargetMode="External"/><Relationship Id="rId2" Type="http://schemas.openxmlformats.org/officeDocument/2006/relationships/hyperlink" Target="https://www.boe.es/buscar/act.php?id=BOE-A-1990-23930" TargetMode="External"/><Relationship Id="rId1" Type="http://schemas.openxmlformats.org/officeDocument/2006/relationships/hyperlink" Target="https://www.boe.es/buscar/act.php?id=BOE-A-1990-23930&amp;tn=1&amp;p=20131228"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zoomScale="85" zoomScaleNormal="85" workbookViewId="0">
      <selection activeCell="B17" sqref="B17"/>
    </sheetView>
  </sheetViews>
  <sheetFormatPr baseColWidth="10" defaultRowHeight="15" x14ac:dyDescent="0.25"/>
  <cols>
    <col min="1" max="1" width="55.7109375" bestFit="1" customWidth="1"/>
    <col min="2" max="2" width="12" bestFit="1" customWidth="1"/>
    <col min="6" max="6" width="68.7109375" bestFit="1" customWidth="1"/>
    <col min="7" max="7" width="19.5703125" bestFit="1" customWidth="1"/>
  </cols>
  <sheetData>
    <row r="1" spans="1:7" x14ac:dyDescent="0.25">
      <c r="B1" t="s">
        <v>5</v>
      </c>
      <c r="C1" t="s">
        <v>7</v>
      </c>
      <c r="D1" t="s">
        <v>6</v>
      </c>
      <c r="G1" s="1"/>
    </row>
    <row r="2" spans="1:7" x14ac:dyDescent="0.25">
      <c r="A2" t="s">
        <v>23</v>
      </c>
      <c r="B2" s="4">
        <v>225</v>
      </c>
      <c r="C2">
        <f>ROUND(B2*1,0)</f>
        <v>225</v>
      </c>
      <c r="D2">
        <f>ROUND(C2*0.6,0)</f>
        <v>135</v>
      </c>
      <c r="F2" t="s">
        <v>0</v>
      </c>
      <c r="G2" s="1">
        <f>B24</f>
        <v>107.1</v>
      </c>
    </row>
    <row r="3" spans="1:7" x14ac:dyDescent="0.25">
      <c r="A3" t="s">
        <v>24</v>
      </c>
      <c r="B3" s="4"/>
      <c r="C3">
        <f>ROUND(B3*1,0)</f>
        <v>0</v>
      </c>
      <c r="D3">
        <f t="shared" ref="D3:D12" si="0">ROUND(C3*0.95,0)</f>
        <v>0</v>
      </c>
      <c r="F3" t="s">
        <v>1</v>
      </c>
      <c r="G3" s="3">
        <v>1.29</v>
      </c>
    </row>
    <row r="4" spans="1:7" x14ac:dyDescent="0.25">
      <c r="A4" t="s">
        <v>25</v>
      </c>
      <c r="B4" s="4"/>
      <c r="C4">
        <f>ROUND(B4*0.2,0)</f>
        <v>0</v>
      </c>
      <c r="D4">
        <f t="shared" si="0"/>
        <v>0</v>
      </c>
      <c r="F4" t="s">
        <v>2</v>
      </c>
      <c r="G4" s="1">
        <f>G3*G2</f>
        <v>138.15899999999999</v>
      </c>
    </row>
    <row r="5" spans="1:7" x14ac:dyDescent="0.25">
      <c r="A5" t="s">
        <v>26</v>
      </c>
      <c r="B5" s="4"/>
      <c r="C5">
        <f>ROUND(B5*0.05,0)</f>
        <v>0</v>
      </c>
      <c r="D5">
        <f t="shared" si="0"/>
        <v>0</v>
      </c>
      <c r="F5" t="s">
        <v>15</v>
      </c>
      <c r="G5" s="5">
        <v>1</v>
      </c>
    </row>
    <row r="6" spans="1:7" x14ac:dyDescent="0.25">
      <c r="A6" t="s">
        <v>27</v>
      </c>
      <c r="B6" s="4"/>
      <c r="C6">
        <f>ROUND(B6*0.2,0)</f>
        <v>0</v>
      </c>
      <c r="D6">
        <f t="shared" si="0"/>
        <v>0</v>
      </c>
      <c r="F6" t="s">
        <v>3</v>
      </c>
      <c r="G6" s="1">
        <f>G5*G4</f>
        <v>138.15899999999999</v>
      </c>
    </row>
    <row r="7" spans="1:7" x14ac:dyDescent="0.25">
      <c r="A7" t="s">
        <v>28</v>
      </c>
      <c r="B7" s="4"/>
      <c r="C7">
        <f>ROUND(B7*0.4,0)</f>
        <v>0</v>
      </c>
      <c r="D7">
        <f t="shared" si="0"/>
        <v>0</v>
      </c>
      <c r="F7" t="s">
        <v>37</v>
      </c>
      <c r="G7" s="6">
        <v>0.25</v>
      </c>
    </row>
    <row r="8" spans="1:7" x14ac:dyDescent="0.25">
      <c r="A8" t="s">
        <v>29</v>
      </c>
      <c r="B8" s="4"/>
      <c r="C8">
        <f>ROUND(B8*0.1,0)</f>
        <v>0</v>
      </c>
      <c r="D8">
        <f t="shared" si="0"/>
        <v>0</v>
      </c>
      <c r="F8" t="s">
        <v>19</v>
      </c>
      <c r="G8">
        <f>ROUND(G4*G7,2)</f>
        <v>34.54</v>
      </c>
    </row>
    <row r="9" spans="1:7" x14ac:dyDescent="0.25">
      <c r="A9" t="s">
        <v>30</v>
      </c>
      <c r="B9" s="4"/>
      <c r="C9">
        <f>ROUND(B9*0.5,0)</f>
        <v>0</v>
      </c>
      <c r="D9">
        <f t="shared" si="0"/>
        <v>0</v>
      </c>
      <c r="F9" s="7" t="s">
        <v>20</v>
      </c>
      <c r="G9" s="8">
        <f>G7+G6+G8</f>
        <v>172.94899999999998</v>
      </c>
    </row>
    <row r="10" spans="1:7" x14ac:dyDescent="0.25">
      <c r="A10" t="s">
        <v>31</v>
      </c>
      <c r="B10" s="4"/>
      <c r="C10">
        <f>ROUND(B10*0.5,0)</f>
        <v>0</v>
      </c>
      <c r="D10">
        <f t="shared" si="0"/>
        <v>0</v>
      </c>
      <c r="F10" t="s">
        <v>21</v>
      </c>
      <c r="G10" s="4">
        <v>4</v>
      </c>
    </row>
    <row r="11" spans="1:7" x14ac:dyDescent="0.25">
      <c r="A11" t="s">
        <v>32</v>
      </c>
      <c r="B11" s="4"/>
      <c r="C11">
        <f>ROUND(B11*0.55,0)</f>
        <v>0</v>
      </c>
      <c r="D11">
        <f t="shared" si="0"/>
        <v>0</v>
      </c>
      <c r="F11" s="12" t="s">
        <v>4</v>
      </c>
      <c r="G11" s="13">
        <f>ROUND(G9*G10/4,2)</f>
        <v>172.95</v>
      </c>
    </row>
    <row r="12" spans="1:7" x14ac:dyDescent="0.25">
      <c r="A12" t="s">
        <v>33</v>
      </c>
      <c r="B12" s="4"/>
      <c r="C12">
        <f>ROUND(B12*0.55,0)</f>
        <v>0</v>
      </c>
      <c r="D12">
        <f t="shared" si="0"/>
        <v>0</v>
      </c>
    </row>
    <row r="13" spans="1:7" x14ac:dyDescent="0.25">
      <c r="B13" s="17" t="s">
        <v>5</v>
      </c>
      <c r="C13" s="17"/>
      <c r="D13">
        <f>SUM(D2:D12)</f>
        <v>135</v>
      </c>
    </row>
    <row r="15" spans="1:7" x14ac:dyDescent="0.25">
      <c r="A15" t="s">
        <v>8</v>
      </c>
      <c r="B15" s="4">
        <v>6552</v>
      </c>
      <c r="F15" s="9" t="s">
        <v>16</v>
      </c>
      <c r="G15" s="10"/>
    </row>
    <row r="16" spans="1:7" x14ac:dyDescent="0.25">
      <c r="A16" s="2" t="s">
        <v>14</v>
      </c>
      <c r="B16" s="4">
        <v>93.31</v>
      </c>
      <c r="F16" s="14"/>
      <c r="G16" s="10"/>
    </row>
    <row r="17" spans="1:8" x14ac:dyDescent="0.25">
      <c r="F17" s="10"/>
      <c r="G17" s="10"/>
    </row>
    <row r="18" spans="1:8" x14ac:dyDescent="0.25">
      <c r="A18" s="2" t="s">
        <v>9</v>
      </c>
      <c r="F18" s="10"/>
      <c r="G18" s="11"/>
    </row>
    <row r="19" spans="1:8" x14ac:dyDescent="0.25">
      <c r="A19" t="s">
        <v>12</v>
      </c>
      <c r="B19" s="4">
        <v>0.102172</v>
      </c>
      <c r="F19" s="10"/>
      <c r="G19" s="11">
        <v>6165</v>
      </c>
      <c r="H19">
        <f>ROUND(64170/166.386,2)</f>
        <v>385.67</v>
      </c>
    </row>
    <row r="20" spans="1:8" x14ac:dyDescent="0.25">
      <c r="A20" t="s">
        <v>10</v>
      </c>
      <c r="B20">
        <f>ROUND(D13*B19,2)</f>
        <v>13.79</v>
      </c>
      <c r="F20" s="10"/>
      <c r="G20" s="11"/>
    </row>
    <row r="21" spans="1:8" x14ac:dyDescent="0.25">
      <c r="A21" t="s">
        <v>17</v>
      </c>
      <c r="B21" s="4">
        <v>1</v>
      </c>
      <c r="F21" s="10"/>
      <c r="G21" s="11">
        <v>6552</v>
      </c>
    </row>
    <row r="22" spans="1:8" x14ac:dyDescent="0.25">
      <c r="A22" t="s">
        <v>11</v>
      </c>
      <c r="B22">
        <f>B21*B20</f>
        <v>13.79</v>
      </c>
      <c r="F22" s="10"/>
      <c r="G22" s="11" t="s">
        <v>42</v>
      </c>
      <c r="H22">
        <v>373.23</v>
      </c>
    </row>
    <row r="23" spans="1:8" x14ac:dyDescent="0.25">
      <c r="F23" s="10"/>
      <c r="G23" s="11" t="s">
        <v>38</v>
      </c>
      <c r="H23">
        <v>304.8</v>
      </c>
    </row>
    <row r="24" spans="1:8" x14ac:dyDescent="0.25">
      <c r="A24" t="s">
        <v>13</v>
      </c>
      <c r="B24">
        <f>B16+B22</f>
        <v>107.1</v>
      </c>
      <c r="G24" t="s">
        <v>39</v>
      </c>
      <c r="H24">
        <v>230.16</v>
      </c>
    </row>
    <row r="25" spans="1:8" x14ac:dyDescent="0.25">
      <c r="G25" t="s">
        <v>40</v>
      </c>
      <c r="H25">
        <v>161.72999999999999</v>
      </c>
    </row>
    <row r="26" spans="1:8" x14ac:dyDescent="0.25">
      <c r="G26" s="18" t="s">
        <v>41</v>
      </c>
      <c r="H26">
        <v>93.31</v>
      </c>
    </row>
    <row r="30" spans="1:8" x14ac:dyDescent="0.25">
      <c r="A30" s="12" t="s">
        <v>22</v>
      </c>
    </row>
    <row r="47" spans="6:6" x14ac:dyDescent="0.25">
      <c r="F47" t="s">
        <v>18</v>
      </c>
    </row>
  </sheetData>
  <mergeCells count="1">
    <mergeCell ref="B13:C13"/>
  </mergeCells>
  <hyperlinks>
    <hyperlink ref="A18" r:id="rId1" location="regla14" xr:uid="{00000000-0004-0000-0000-000000000000}"/>
    <hyperlink ref="A16" r:id="rId2" xr:uid="{00000000-0004-0000-0000-000001000000}"/>
    <hyperlink ref="F15" r:id="rId3" xr:uid="{00000000-0004-0000-0000-000002000000}"/>
  </hyperlinks>
  <pageMargins left="0.7" right="0.7" top="0.75" bottom="0.75" header="0.3" footer="0.3"/>
  <pageSetup paperSize="9" orientation="portrait" horizontalDpi="200" verticalDpi="200"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48E4-52E4-432D-8FE0-BA93EAD59993}">
  <dimension ref="A1:E4"/>
  <sheetViews>
    <sheetView workbookViewId="0">
      <selection activeCell="E4" sqref="E4:E5"/>
    </sheetView>
  </sheetViews>
  <sheetFormatPr baseColWidth="10" defaultRowHeight="15" x14ac:dyDescent="0.25"/>
  <cols>
    <col min="3" max="3" width="11.42578125" style="15"/>
  </cols>
  <sheetData>
    <row r="1" spans="1:5" x14ac:dyDescent="0.25">
      <c r="A1" t="s">
        <v>34</v>
      </c>
      <c r="B1">
        <v>4451</v>
      </c>
      <c r="C1" s="15">
        <f>B1/166.386</f>
        <v>26.75104876612215</v>
      </c>
      <c r="D1">
        <v>9</v>
      </c>
      <c r="E1" s="16">
        <f>D1*C1</f>
        <v>240.75943889509935</v>
      </c>
    </row>
    <row r="2" spans="1:5" x14ac:dyDescent="0.25">
      <c r="A2" t="s">
        <v>35</v>
      </c>
      <c r="B2">
        <v>8798</v>
      </c>
      <c r="C2" s="15">
        <f t="shared" ref="C2:C3" si="0">B2/166.386</f>
        <v>52.877044943685171</v>
      </c>
      <c r="D2">
        <v>34</v>
      </c>
      <c r="E2" s="16">
        <f t="shared" ref="E2:E3" si="1">D2*C2</f>
        <v>1797.8195280852958</v>
      </c>
    </row>
    <row r="3" spans="1:5" x14ac:dyDescent="0.25">
      <c r="A3" t="s">
        <v>36</v>
      </c>
      <c r="B3">
        <v>9833</v>
      </c>
      <c r="C3" s="15">
        <f t="shared" si="0"/>
        <v>59.097520224057313</v>
      </c>
      <c r="D3">
        <v>1</v>
      </c>
      <c r="E3" s="16">
        <f t="shared" si="1"/>
        <v>59.097520224057313</v>
      </c>
    </row>
    <row r="4" spans="1:5" x14ac:dyDescent="0.25">
      <c r="E4" s="16">
        <f>SUM(E1:E3)</f>
        <v>2097.6764872044523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Calculo cuota minima municipal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2024-12-17T17:40:05Z</dcterms:modified>
</cp:coreProperties>
</file>