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cala General" sheetId="2" r:id="rId1"/>
    <sheet name="Escala del ahorro" sheetId="3" r:id="rId2"/>
  </sheets>
  <calcPr calcId="152511"/>
</workbook>
</file>

<file path=xl/calcChain.xml><?xml version="1.0" encoding="utf-8"?>
<calcChain xmlns="http://schemas.openxmlformats.org/spreadsheetml/2006/main">
  <c r="D14" i="2" l="1"/>
  <c r="E27" i="2"/>
  <c r="E32" i="2" l="1"/>
  <c r="E31" i="2"/>
  <c r="E30" i="2"/>
  <c r="Q3" i="2"/>
  <c r="Q4" i="2" s="1"/>
  <c r="Q5" i="2" s="1"/>
  <c r="Q6" i="2" s="1"/>
  <c r="Q7" i="2" s="1"/>
  <c r="Q8" i="2" s="1"/>
  <c r="Q9" i="2" s="1"/>
  <c r="Q10" i="2" s="1"/>
  <c r="Q11" i="2" s="1"/>
  <c r="Q12" i="2" s="1"/>
  <c r="E29" i="2"/>
  <c r="E28" i="2"/>
  <c r="K5" i="3"/>
  <c r="A5" i="3"/>
  <c r="K4" i="3"/>
  <c r="A4" i="3"/>
  <c r="H4" i="3"/>
  <c r="C4" i="3"/>
  <c r="C5" i="3" s="1"/>
  <c r="K3" i="3"/>
  <c r="A3" i="3"/>
  <c r="E33" i="2" l="1"/>
  <c r="C11" i="3"/>
  <c r="C10" i="3"/>
  <c r="H5" i="3"/>
  <c r="C12" i="3" l="1"/>
  <c r="B9" i="2"/>
  <c r="L4" i="2"/>
  <c r="L5" i="2"/>
  <c r="L6" i="2"/>
  <c r="L7" i="2"/>
  <c r="L8" i="2"/>
  <c r="L9" i="2"/>
  <c r="L3" i="2"/>
  <c r="A9" i="2"/>
  <c r="E7" i="2"/>
  <c r="A7" i="2"/>
  <c r="E5" i="2"/>
  <c r="A5" i="2"/>
  <c r="J4" i="2"/>
  <c r="I4" i="2"/>
  <c r="I5" i="2" s="1"/>
  <c r="E4" i="2"/>
  <c r="D4" i="2"/>
  <c r="A3" i="2"/>
  <c r="D5" i="2" l="1"/>
  <c r="D7" i="2" s="1"/>
  <c r="D9" i="2" s="1"/>
  <c r="B6" i="2"/>
  <c r="B5" i="2"/>
  <c r="B3" i="2"/>
  <c r="A4" i="2"/>
  <c r="B4" i="2"/>
  <c r="A8" i="2"/>
  <c r="B8" i="2"/>
  <c r="B7" i="2"/>
  <c r="A6" i="2"/>
  <c r="D17" i="2" l="1"/>
  <c r="D18" i="2" s="1"/>
  <c r="D16" i="2"/>
  <c r="D15" i="2"/>
  <c r="D19" i="2" l="1"/>
  <c r="D20" i="2"/>
  <c r="D21" i="2" l="1"/>
</calcChain>
</file>

<file path=xl/sharedStrings.xml><?xml version="1.0" encoding="utf-8"?>
<sst xmlns="http://schemas.openxmlformats.org/spreadsheetml/2006/main" count="50" uniqueCount="30">
  <si>
    <t>GRAVAMEN ESTATAL</t>
  </si>
  <si>
    <t>GRAVAMEN AUTONÓMICO GALICIA</t>
  </si>
  <si>
    <t>BASE LIQUID. HASTA</t>
  </si>
  <si>
    <t>CUOTA INTEGRA</t>
  </si>
  <si>
    <t>RESTO BASE</t>
  </si>
  <si>
    <t>TIPO APLICABLE</t>
  </si>
  <si>
    <t>M.P.F.</t>
  </si>
  <si>
    <t>CUOTA</t>
  </si>
  <si>
    <t>CUOTA ESTATAL</t>
  </si>
  <si>
    <t>CUOTA AUTONOMICA</t>
  </si>
  <si>
    <t>CUOTA DEL M.P.F. ESTATAL</t>
  </si>
  <si>
    <t>CUOTA DEL M.P.F. AUTONOMICA</t>
  </si>
  <si>
    <t>CUOTA INTEGRA ESTATAL</t>
  </si>
  <si>
    <t>CUOTA INTEGRA AUTONOMICA</t>
  </si>
  <si>
    <t>CUOTA TOTAL</t>
  </si>
  <si>
    <t>TRAMO TOTAL</t>
  </si>
  <si>
    <t xml:space="preserve">CUOTA INTEGRA </t>
  </si>
  <si>
    <t>MINIMO PERSONAL Y FAMILIAR</t>
  </si>
  <si>
    <t>GENERAL</t>
  </si>
  <si>
    <t>EDAD SUPERIOR A 65 AÑOS</t>
  </si>
  <si>
    <t>EDAD SUPERIOR A 75 AÑOS</t>
  </si>
  <si>
    <t>Nº DESCENDIENTES QUE CONVIVEN</t>
  </si>
  <si>
    <t>NO</t>
  </si>
  <si>
    <t>MINIMO POR DESCENDIENTES</t>
  </si>
  <si>
    <t>Nº ASC. MÁS 65 AÑOS CON DISCAP.</t>
  </si>
  <si>
    <t>Nº ASC DE MÁS DE 75 AÑOS</t>
  </si>
  <si>
    <t>BASE IMPONIBLE DEL AHORRO</t>
  </si>
  <si>
    <t>BASE IMPONIBLE GENERAL</t>
  </si>
  <si>
    <t>CUOTA INTEGRA TOTAL</t>
  </si>
  <si>
    <t>MINIMO PERSON. FAMIL EST. Y AUTO.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</si>
</sst>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10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10" fontId="2" fillId="0" borderId="0" xfId="0" applyNumberFormat="1" applyFont="1"/>
    <xf numFmtId="43" fontId="0" fillId="0" borderId="0" xfId="0" applyNumberFormat="1"/>
    <xf numFmtId="43" fontId="0" fillId="2" borderId="0" xfId="1" applyFont="1" applyFill="1"/>
    <xf numFmtId="0" fontId="0" fillId="2" borderId="0" xfId="0" applyFill="1"/>
    <xf numFmtId="0" fontId="2" fillId="0" borderId="0" xfId="0" applyFont="1"/>
    <xf numFmtId="43" fontId="0" fillId="0" borderId="0" xfId="1" applyFont="1" applyFill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A2" sqref="A2"/>
    </sheetView>
  </sheetViews>
  <sheetFormatPr baseColWidth="10" defaultRowHeight="15" x14ac:dyDescent="0.25"/>
  <cols>
    <col min="1" max="1" width="11.42578125" customWidth="1"/>
    <col min="3" max="3" width="32.5703125" bestFit="1" customWidth="1"/>
    <col min="4" max="4" width="16.7109375" bestFit="1" customWidth="1"/>
    <col min="5" max="5" width="12.5703125" bestFit="1" customWidth="1"/>
    <col min="6" max="6" width="14.85546875" bestFit="1" customWidth="1"/>
    <col min="7" max="7" width="12" customWidth="1"/>
    <col min="8" max="8" width="19.5703125" customWidth="1"/>
    <col min="9" max="9" width="15.28515625" bestFit="1" customWidth="1"/>
    <col min="10" max="10" width="11.7109375" bestFit="1" customWidth="1"/>
    <col min="11" max="11" width="14.85546875" bestFit="1" customWidth="1"/>
  </cols>
  <sheetData>
    <row r="1" spans="1:17" x14ac:dyDescent="0.25">
      <c r="C1" s="3" t="s">
        <v>0</v>
      </c>
      <c r="D1" s="3"/>
      <c r="E1" s="3"/>
      <c r="F1" s="2"/>
      <c r="H1" s="3" t="s">
        <v>1</v>
      </c>
      <c r="I1" s="3"/>
      <c r="J1" s="3"/>
      <c r="K1" s="2"/>
      <c r="O1" t="s">
        <v>23</v>
      </c>
    </row>
    <row r="2" spans="1:17" x14ac:dyDescent="0.25">
      <c r="A2" t="s">
        <v>6</v>
      </c>
      <c r="B2" t="s">
        <v>7</v>
      </c>
      <c r="C2" s="4" t="s">
        <v>2</v>
      </c>
      <c r="D2" s="4" t="s">
        <v>3</v>
      </c>
      <c r="E2" s="4" t="s">
        <v>4</v>
      </c>
      <c r="F2" s="5" t="s">
        <v>5</v>
      </c>
      <c r="H2" s="4" t="s">
        <v>2</v>
      </c>
      <c r="I2" s="4" t="s">
        <v>3</v>
      </c>
      <c r="J2" s="4" t="s">
        <v>4</v>
      </c>
      <c r="K2" s="5" t="s">
        <v>5</v>
      </c>
      <c r="L2" s="4" t="s">
        <v>15</v>
      </c>
      <c r="M2" s="4" t="s">
        <v>16</v>
      </c>
      <c r="O2" s="9">
        <v>0</v>
      </c>
      <c r="P2" s="9">
        <v>0</v>
      </c>
      <c r="Q2" s="9">
        <v>0</v>
      </c>
    </row>
    <row r="3" spans="1:17" x14ac:dyDescent="0.25">
      <c r="A3">
        <f t="shared" ref="A3:A9" si="0">IF(AND($D$14&gt;$H3,$D$14&lt;($J3+$H3)),1,0)</f>
        <v>1</v>
      </c>
      <c r="B3">
        <f t="shared" ref="B3:B9" si="1">IF(AND($D$13&gt;$H3,$D$13&lt;($J3+$H3)),1,0)</f>
        <v>0</v>
      </c>
      <c r="C3" s="4">
        <v>0</v>
      </c>
      <c r="D3" s="4"/>
      <c r="E3" s="4">
        <v>12450</v>
      </c>
      <c r="F3" s="5">
        <v>9.5000000000000001E-2</v>
      </c>
      <c r="H3" s="4">
        <v>0</v>
      </c>
      <c r="I3" s="4"/>
      <c r="J3" s="4">
        <v>12450</v>
      </c>
      <c r="K3" s="5">
        <v>9.5000000000000001E-2</v>
      </c>
      <c r="L3" s="2">
        <f>K3+F3</f>
        <v>0.19</v>
      </c>
      <c r="O3" s="9">
        <v>1</v>
      </c>
      <c r="P3" s="9">
        <v>2400</v>
      </c>
      <c r="Q3" s="9">
        <f>P3</f>
        <v>2400</v>
      </c>
    </row>
    <row r="4" spans="1:17" x14ac:dyDescent="0.25">
      <c r="A4">
        <f t="shared" si="0"/>
        <v>0</v>
      </c>
      <c r="B4">
        <f t="shared" si="1"/>
        <v>0</v>
      </c>
      <c r="C4" s="4">
        <v>12450</v>
      </c>
      <c r="D4" s="4">
        <f>C4*F3</f>
        <v>1182.75</v>
      </c>
      <c r="E4" s="4">
        <f t="shared" ref="E4" si="2">C5-C4</f>
        <v>7750</v>
      </c>
      <c r="F4" s="5">
        <v>0.12</v>
      </c>
      <c r="H4" s="4">
        <v>12450</v>
      </c>
      <c r="I4" s="4">
        <f>H4*K3</f>
        <v>1182.75</v>
      </c>
      <c r="J4" s="4">
        <f t="shared" ref="J4" si="3">H5-H4</f>
        <v>7750</v>
      </c>
      <c r="K4" s="5">
        <v>0.11749999999999999</v>
      </c>
      <c r="L4" s="2">
        <f t="shared" ref="L4:L9" si="4">K4+F4</f>
        <v>0.23749999999999999</v>
      </c>
      <c r="M4" s="3"/>
      <c r="O4" s="9">
        <v>2</v>
      </c>
      <c r="P4" s="9">
        <v>2700</v>
      </c>
      <c r="Q4" s="9">
        <f>Q3+P4</f>
        <v>5100</v>
      </c>
    </row>
    <row r="5" spans="1:17" x14ac:dyDescent="0.25">
      <c r="A5">
        <f t="shared" si="0"/>
        <v>0</v>
      </c>
      <c r="B5">
        <f t="shared" si="1"/>
        <v>0</v>
      </c>
      <c r="C5" s="4">
        <v>20200</v>
      </c>
      <c r="D5" s="4">
        <f>D4+E4*F4</f>
        <v>2112.75</v>
      </c>
      <c r="E5" s="4">
        <f>C7-C5</f>
        <v>15000</v>
      </c>
      <c r="F5" s="5">
        <v>0.15</v>
      </c>
      <c r="H5" s="4">
        <v>20200</v>
      </c>
      <c r="I5" s="4">
        <f>I4+J4*K4</f>
        <v>2093.375</v>
      </c>
      <c r="J5" s="4">
        <v>7500</v>
      </c>
      <c r="K5" s="5">
        <v>0.155</v>
      </c>
      <c r="L5" s="2">
        <f t="shared" si="4"/>
        <v>0.30499999999999999</v>
      </c>
      <c r="M5" s="3"/>
      <c r="O5" s="9">
        <v>3</v>
      </c>
      <c r="P5" s="9">
        <v>4000</v>
      </c>
      <c r="Q5" s="9">
        <f>Q4+P5</f>
        <v>9100</v>
      </c>
    </row>
    <row r="6" spans="1:17" x14ac:dyDescent="0.25">
      <c r="A6">
        <f t="shared" si="0"/>
        <v>0</v>
      </c>
      <c r="B6">
        <f t="shared" si="1"/>
        <v>0</v>
      </c>
      <c r="C6" s="4">
        <v>20200</v>
      </c>
      <c r="D6" s="4">
        <v>2112.75</v>
      </c>
      <c r="E6" s="4">
        <v>15000</v>
      </c>
      <c r="F6" s="5">
        <v>0.15</v>
      </c>
      <c r="H6" s="4">
        <v>27700</v>
      </c>
      <c r="I6" s="4">
        <v>3255.88</v>
      </c>
      <c r="J6" s="4">
        <v>7500</v>
      </c>
      <c r="K6" s="5">
        <v>0.17</v>
      </c>
      <c r="L6" s="2">
        <f t="shared" si="4"/>
        <v>0.32</v>
      </c>
      <c r="M6" s="3"/>
      <c r="O6" s="9">
        <v>4</v>
      </c>
      <c r="P6" s="9">
        <v>4500</v>
      </c>
      <c r="Q6" s="9">
        <f t="shared" ref="Q6:Q12" si="5">Q5+P6</f>
        <v>13600</v>
      </c>
    </row>
    <row r="7" spans="1:17" x14ac:dyDescent="0.25">
      <c r="A7">
        <f t="shared" si="0"/>
        <v>0</v>
      </c>
      <c r="B7">
        <f t="shared" si="1"/>
        <v>0</v>
      </c>
      <c r="C7" s="4">
        <v>35200</v>
      </c>
      <c r="D7" s="4">
        <f>D5+E5*F5</f>
        <v>4362.75</v>
      </c>
      <c r="E7" s="4">
        <f>C9-C7</f>
        <v>24800</v>
      </c>
      <c r="F7" s="5">
        <v>0.185</v>
      </c>
      <c r="H7" s="4">
        <v>35200</v>
      </c>
      <c r="I7" s="4">
        <v>4530.88</v>
      </c>
      <c r="J7" s="4">
        <v>12400</v>
      </c>
      <c r="K7" s="5">
        <v>0.185</v>
      </c>
      <c r="L7" s="2">
        <f t="shared" si="4"/>
        <v>0.37</v>
      </c>
      <c r="M7" s="3"/>
      <c r="O7" s="9">
        <v>5</v>
      </c>
      <c r="P7" s="9">
        <v>4500</v>
      </c>
      <c r="Q7" s="9">
        <f t="shared" si="5"/>
        <v>18100</v>
      </c>
    </row>
    <row r="8" spans="1:17" x14ac:dyDescent="0.25">
      <c r="A8">
        <f t="shared" si="0"/>
        <v>0</v>
      </c>
      <c r="B8">
        <f t="shared" si="1"/>
        <v>1</v>
      </c>
      <c r="C8" s="4">
        <v>35200</v>
      </c>
      <c r="D8" s="4">
        <v>4362.75</v>
      </c>
      <c r="E8" s="4">
        <v>24800</v>
      </c>
      <c r="F8" s="5">
        <v>0.185</v>
      </c>
      <c r="H8" s="4">
        <v>47600</v>
      </c>
      <c r="I8" s="4">
        <v>6824.88</v>
      </c>
      <c r="J8" s="4">
        <v>12400</v>
      </c>
      <c r="K8" s="5">
        <v>0.20499999999999999</v>
      </c>
      <c r="L8" s="2">
        <f t="shared" si="4"/>
        <v>0.39</v>
      </c>
      <c r="M8" s="3"/>
      <c r="O8" s="9">
        <v>6</v>
      </c>
      <c r="P8" s="9">
        <v>4500</v>
      </c>
      <c r="Q8" s="9">
        <f t="shared" si="5"/>
        <v>22600</v>
      </c>
    </row>
    <row r="9" spans="1:17" x14ac:dyDescent="0.25">
      <c r="A9">
        <f t="shared" si="0"/>
        <v>0</v>
      </c>
      <c r="B9">
        <f t="shared" si="1"/>
        <v>0</v>
      </c>
      <c r="C9" s="4">
        <v>60000</v>
      </c>
      <c r="D9" s="4">
        <f>D7+E7*F7</f>
        <v>8950.75</v>
      </c>
      <c r="E9" s="4">
        <v>9999999</v>
      </c>
      <c r="F9" s="5">
        <v>0.22500000000000001</v>
      </c>
      <c r="H9" s="4">
        <v>60000</v>
      </c>
      <c r="I9" s="4">
        <v>9366.8799999999992</v>
      </c>
      <c r="J9" s="4">
        <v>9999999</v>
      </c>
      <c r="K9" s="5">
        <v>0.22500000000000001</v>
      </c>
      <c r="L9" s="2">
        <f t="shared" si="4"/>
        <v>0.45</v>
      </c>
      <c r="M9" s="3"/>
      <c r="O9" s="9">
        <v>7</v>
      </c>
      <c r="P9" s="9">
        <v>4500</v>
      </c>
      <c r="Q9" s="9">
        <f t="shared" si="5"/>
        <v>27100</v>
      </c>
    </row>
    <row r="10" spans="1:17" x14ac:dyDescent="0.25">
      <c r="O10" s="9">
        <v>8</v>
      </c>
      <c r="P10" s="9">
        <v>4500</v>
      </c>
      <c r="Q10" s="9">
        <f t="shared" si="5"/>
        <v>31600</v>
      </c>
    </row>
    <row r="11" spans="1:17" x14ac:dyDescent="0.25">
      <c r="O11" s="9">
        <v>9</v>
      </c>
      <c r="P11" s="9">
        <v>4500</v>
      </c>
      <c r="Q11" s="9">
        <f t="shared" si="5"/>
        <v>36100</v>
      </c>
    </row>
    <row r="12" spans="1:17" x14ac:dyDescent="0.25">
      <c r="O12" s="9">
        <v>10</v>
      </c>
      <c r="P12" s="9">
        <v>4500</v>
      </c>
      <c r="Q12" s="9">
        <f t="shared" si="5"/>
        <v>40600</v>
      </c>
    </row>
    <row r="13" spans="1:17" x14ac:dyDescent="0.25">
      <c r="C13" t="s">
        <v>27</v>
      </c>
      <c r="D13" s="7">
        <v>59381.81</v>
      </c>
    </row>
    <row r="14" spans="1:17" x14ac:dyDescent="0.25">
      <c r="C14" t="s">
        <v>29</v>
      </c>
      <c r="D14" s="10">
        <f>E33/2</f>
        <v>8100</v>
      </c>
    </row>
    <row r="15" spans="1:17" x14ac:dyDescent="0.25">
      <c r="C15" t="s">
        <v>8</v>
      </c>
      <c r="D15" s="1">
        <f>VLOOKUP(1,B3:F9,3,FALSE)+((D13-VLOOKUP(1,B3:F9,2,FALSE))*VLOOKUP(1,B3:F9,5,FALSE))</f>
        <v>8836.3848499999986</v>
      </c>
    </row>
    <row r="16" spans="1:17" x14ac:dyDescent="0.25">
      <c r="C16" t="s">
        <v>9</v>
      </c>
      <c r="D16" s="1">
        <f>VLOOKUP(1,B3:K9,8,FALSE)+((D13-VLOOKUP(1,B3:K9,7,FALSE))*VLOOKUP(1,B3:K9,10,FALSE))</f>
        <v>9240.1510500000004</v>
      </c>
    </row>
    <row r="17" spans="3:5" x14ac:dyDescent="0.25">
      <c r="C17" t="s">
        <v>10</v>
      </c>
      <c r="D17" s="1">
        <f>VLOOKUP(1,A3:F9,4,FALSE)+((D14-VLOOKUP(1,A3:F9,3,FALSE))*VLOOKUP(1,A3:F9,6,FALSE))</f>
        <v>769.5</v>
      </c>
    </row>
    <row r="18" spans="3:5" x14ac:dyDescent="0.25">
      <c r="C18" t="s">
        <v>11</v>
      </c>
      <c r="D18" s="1">
        <f>D17</f>
        <v>769.5</v>
      </c>
    </row>
    <row r="19" spans="3:5" x14ac:dyDescent="0.25">
      <c r="C19" t="s">
        <v>12</v>
      </c>
      <c r="D19" s="6">
        <f>IF(D15-D17&gt;0,D15-D17,0)</f>
        <v>8066.8848499999986</v>
      </c>
    </row>
    <row r="20" spans="3:5" x14ac:dyDescent="0.25">
      <c r="C20" t="s">
        <v>13</v>
      </c>
      <c r="D20" s="6">
        <f>IF(D16-D18&gt;0,D16-D18,0)</f>
        <v>8470.6510500000004</v>
      </c>
    </row>
    <row r="21" spans="3:5" x14ac:dyDescent="0.25">
      <c r="C21" t="s">
        <v>28</v>
      </c>
      <c r="D21" s="6">
        <f>D20+D19</f>
        <v>16537.535899999999</v>
      </c>
    </row>
    <row r="24" spans="3:5" x14ac:dyDescent="0.25">
      <c r="E24" s="6"/>
    </row>
    <row r="26" spans="3:5" x14ac:dyDescent="0.25">
      <c r="C26" s="11" t="s">
        <v>17</v>
      </c>
      <c r="D26" s="11"/>
      <c r="E26" s="11"/>
    </row>
    <row r="27" spans="3:5" x14ac:dyDescent="0.25">
      <c r="C27" t="s">
        <v>18</v>
      </c>
      <c r="E27">
        <f>5550*2</f>
        <v>11100</v>
      </c>
    </row>
    <row r="28" spans="3:5" x14ac:dyDescent="0.25">
      <c r="C28" t="s">
        <v>19</v>
      </c>
      <c r="D28" s="8" t="s">
        <v>22</v>
      </c>
      <c r="E28">
        <f>IF(D28="SI",1150,0)</f>
        <v>0</v>
      </c>
    </row>
    <row r="29" spans="3:5" x14ac:dyDescent="0.25">
      <c r="C29" t="s">
        <v>20</v>
      </c>
      <c r="D29" s="8" t="s">
        <v>22</v>
      </c>
      <c r="E29">
        <f>IF(D29="SI",1400,0)</f>
        <v>0</v>
      </c>
    </row>
    <row r="30" spans="3:5" x14ac:dyDescent="0.25">
      <c r="C30" t="s">
        <v>21</v>
      </c>
      <c r="D30" s="8">
        <v>2</v>
      </c>
      <c r="E30">
        <f>VLOOKUP(D30,O2:Q12,3,FALSE)</f>
        <v>5100</v>
      </c>
    </row>
    <row r="31" spans="3:5" x14ac:dyDescent="0.25">
      <c r="C31" t="s">
        <v>24</v>
      </c>
      <c r="D31" s="8">
        <v>0</v>
      </c>
      <c r="E31">
        <f>D31*1150</f>
        <v>0</v>
      </c>
    </row>
    <row r="32" spans="3:5" x14ac:dyDescent="0.25">
      <c r="C32" t="s">
        <v>25</v>
      </c>
      <c r="D32" s="8">
        <v>0</v>
      </c>
      <c r="E32">
        <f>D32*1150</f>
        <v>0</v>
      </c>
    </row>
    <row r="33" spans="5:5" x14ac:dyDescent="0.25">
      <c r="E33">
        <f>SUM(E27:E32)</f>
        <v>16200</v>
      </c>
    </row>
  </sheetData>
  <mergeCells count="1">
    <mergeCell ref="C26:E26"/>
  </mergeCells>
  <dataValidations count="1">
    <dataValidation type="list" allowBlank="1" showInputMessage="1" showErrorMessage="1" sqref="D28:D29">
      <formula1>"SI, NO"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10" sqref="B10"/>
    </sheetView>
  </sheetViews>
  <sheetFormatPr baseColWidth="10" defaultRowHeight="15" x14ac:dyDescent="0.25"/>
  <cols>
    <col min="2" max="2" width="30.140625" bestFit="1" customWidth="1"/>
    <col min="3" max="3" width="16.7109375" bestFit="1" customWidth="1"/>
    <col min="4" max="4" width="12.5703125" bestFit="1" customWidth="1"/>
    <col min="5" max="5" width="14.85546875" bestFit="1" customWidth="1"/>
    <col min="6" max="6" width="12" customWidth="1"/>
    <col min="7" max="7" width="19.5703125" customWidth="1"/>
    <col min="8" max="8" width="15.28515625" bestFit="1" customWidth="1"/>
    <col min="9" max="9" width="12.7109375" bestFit="1" customWidth="1"/>
    <col min="10" max="10" width="14.85546875" bestFit="1" customWidth="1"/>
  </cols>
  <sheetData>
    <row r="1" spans="1:12" x14ac:dyDescent="0.25">
      <c r="B1" s="3" t="s">
        <v>0</v>
      </c>
      <c r="C1" s="3"/>
      <c r="D1" s="3"/>
      <c r="E1" s="2"/>
      <c r="G1" s="3" t="s">
        <v>1</v>
      </c>
      <c r="H1" s="3"/>
      <c r="I1" s="3"/>
      <c r="J1" s="2"/>
    </row>
    <row r="2" spans="1:12" x14ac:dyDescent="0.25">
      <c r="A2" t="s">
        <v>7</v>
      </c>
      <c r="B2" s="4" t="s">
        <v>2</v>
      </c>
      <c r="C2" s="4" t="s">
        <v>3</v>
      </c>
      <c r="D2" s="4" t="s">
        <v>4</v>
      </c>
      <c r="E2" s="5" t="s">
        <v>5</v>
      </c>
      <c r="G2" s="4" t="s">
        <v>2</v>
      </c>
      <c r="H2" s="4" t="s">
        <v>3</v>
      </c>
      <c r="I2" s="4" t="s">
        <v>4</v>
      </c>
      <c r="J2" s="5" t="s">
        <v>5</v>
      </c>
      <c r="K2" s="4" t="s">
        <v>15</v>
      </c>
      <c r="L2" s="4" t="s">
        <v>16</v>
      </c>
    </row>
    <row r="3" spans="1:12" x14ac:dyDescent="0.25">
      <c r="A3">
        <f>IF(AND($C$9&gt;$G3,$C$9&lt;($I3+$G3)),1,0)</f>
        <v>1</v>
      </c>
      <c r="B3" s="4">
        <v>0</v>
      </c>
      <c r="C3" s="4"/>
      <c r="D3" s="4">
        <v>6000</v>
      </c>
      <c r="E3" s="5">
        <v>9.5000000000000001E-2</v>
      </c>
      <c r="G3" s="4">
        <v>0</v>
      </c>
      <c r="H3" s="4"/>
      <c r="I3" s="4">
        <v>6000</v>
      </c>
      <c r="J3" s="5">
        <v>9.5000000000000001E-2</v>
      </c>
      <c r="K3" s="2">
        <f>J3+E3</f>
        <v>0.19</v>
      </c>
    </row>
    <row r="4" spans="1:12" x14ac:dyDescent="0.25">
      <c r="A4">
        <f>IF(AND($C$9&gt;$G4,$C$9&lt;($I4+$G4)),1,0)</f>
        <v>0</v>
      </c>
      <c r="B4" s="4">
        <v>6000</v>
      </c>
      <c r="C4" s="4">
        <f>B4*E3</f>
        <v>570</v>
      </c>
      <c r="D4" s="4">
        <v>44000</v>
      </c>
      <c r="E4" s="5">
        <v>0.105</v>
      </c>
      <c r="G4" s="4">
        <v>6000</v>
      </c>
      <c r="H4" s="4">
        <f>G4*J3</f>
        <v>570</v>
      </c>
      <c r="I4" s="4">
        <v>44000</v>
      </c>
      <c r="J4" s="5">
        <v>0.105</v>
      </c>
      <c r="K4" s="2">
        <f t="shared" ref="K4:K5" si="0">J4+E4</f>
        <v>0.21</v>
      </c>
      <c r="L4" s="3"/>
    </row>
    <row r="5" spans="1:12" x14ac:dyDescent="0.25">
      <c r="A5">
        <f>IF(AND($C$9&gt;$G5,$C$9&lt;($I5+$G5)),1,0)</f>
        <v>0</v>
      </c>
      <c r="B5" s="4">
        <v>50000</v>
      </c>
      <c r="C5" s="4">
        <f>C4+D4*E4</f>
        <v>5190</v>
      </c>
      <c r="D5" s="4">
        <v>9999999</v>
      </c>
      <c r="E5" s="5">
        <v>0.115</v>
      </c>
      <c r="G5" s="4">
        <v>50000</v>
      </c>
      <c r="H5" s="4">
        <f>H4+I4*J4</f>
        <v>5190</v>
      </c>
      <c r="I5" s="4">
        <v>9999999</v>
      </c>
      <c r="J5" s="5">
        <v>0.115</v>
      </c>
      <c r="K5" s="2">
        <f t="shared" si="0"/>
        <v>0.23</v>
      </c>
      <c r="L5" s="3"/>
    </row>
    <row r="9" spans="1:12" x14ac:dyDescent="0.25">
      <c r="B9" t="s">
        <v>26</v>
      </c>
      <c r="C9" s="7">
        <v>5000</v>
      </c>
    </row>
    <row r="10" spans="1:12" x14ac:dyDescent="0.25">
      <c r="B10" t="s">
        <v>8</v>
      </c>
      <c r="C10" s="1">
        <f>VLOOKUP(1,A3:E5,3,FALSE)+((C9-VLOOKUP(1,A3:E5,2,FALSE))*VLOOKUP(1,A3:E5,5,FALSE))</f>
        <v>475</v>
      </c>
    </row>
    <row r="11" spans="1:12" x14ac:dyDescent="0.25">
      <c r="B11" t="s">
        <v>9</v>
      </c>
      <c r="C11" s="1">
        <f>VLOOKUP(1,A3:J5,8,FALSE)+((C9-VLOOKUP(1,A3:J5,7,FALSE))*VLOOKUP(1,A3:J5,10,FALSE))</f>
        <v>475</v>
      </c>
    </row>
    <row r="12" spans="1:12" x14ac:dyDescent="0.25">
      <c r="B12" t="s">
        <v>14</v>
      </c>
      <c r="C12" s="6">
        <f>C10+C11</f>
        <v>950</v>
      </c>
    </row>
    <row r="15" spans="1:12" x14ac:dyDescent="0.25">
      <c r="D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Escala General</vt:lpstr>
      <vt:lpstr>Escala del ahorro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2019-06-27T11:28:28Z</dcterms:modified>
</cp:coreProperties>
</file>